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Cálculo de calorias por Atividd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<sst xmlns="http://schemas.openxmlformats.org/spreadsheetml/2006/main" count="50" uniqueCount="38">
  <si>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FC máxima:</t>
  </si>
  <si>
    <t>FC de reserva:</t>
  </si>
  <si>
    <t>bpm</t>
  </si>
  <si>
    <t>Dados de frequência cardíaca (FC)</t>
  </si>
  <si>
    <t>Produzido por:</t>
  </si>
  <si>
    <t>FC repouso (ou basal):</t>
  </si>
  <si>
    <r>
      <t>VO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repouso:</t>
    </r>
  </si>
  <si>
    <r>
      <t>VO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reserva:</t>
    </r>
  </si>
  <si>
    <t>Dados Pessoais</t>
  </si>
  <si>
    <t>Idade:</t>
  </si>
  <si>
    <t>Peso Corporal:</t>
  </si>
  <si>
    <r>
      <t>Consumo de Oxigênio (VO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</si>
  <si>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VO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máximo:</t>
    </r>
  </si>
  <si>
    <t>Obtido por:</t>
  </si>
  <si>
    <r>
      <t>VO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máximo medido:</t>
    </r>
  </si>
  <si>
    <r>
      <t>mL.kg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.min</t>
    </r>
    <r>
      <rPr>
        <vertAlign val="superscript"/>
        <sz val="11"/>
        <color indexed="8"/>
        <rFont val="Calibri"/>
        <family val="2"/>
      </rPr>
      <t>-1</t>
    </r>
  </si>
  <si>
    <t>Teste de Cooper</t>
  </si>
  <si>
    <t>Teste de Rockport</t>
  </si>
  <si>
    <t>Medição direta</t>
  </si>
  <si>
    <t>Sexo</t>
  </si>
  <si>
    <t>Masc</t>
  </si>
  <si>
    <t>Fem</t>
  </si>
  <si>
    <t>CG Total</t>
  </si>
  <si>
    <r>
      <t>Cálculo de VO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>máx</t>
    </r>
  </si>
  <si>
    <r>
      <t>mL.kg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.min</t>
    </r>
    <r>
      <rPr>
        <b/>
        <vertAlign val="superscript"/>
        <sz val="11"/>
        <color indexed="8"/>
        <rFont val="Calibri"/>
        <family val="2"/>
      </rPr>
      <t>-1</t>
    </r>
  </si>
  <si>
    <t>minutos</t>
  </si>
  <si>
    <t>Duração:</t>
  </si>
  <si>
    <t>FC média:</t>
  </si>
  <si>
    <t>%FCres média:</t>
  </si>
  <si>
    <t>%VO2res médio:</t>
  </si>
  <si>
    <t>VO2 relativo médio:</t>
  </si>
  <si>
    <t>CG p/ minuto:</t>
  </si>
  <si>
    <t>VO2 absoluto médio:</t>
  </si>
  <si>
    <t>%</t>
  </si>
  <si>
    <r>
      <t>L</t>
    </r>
    <r>
      <rPr>
        <sz val="11"/>
        <color theme="1"/>
        <rFont val="Calibri"/>
        <family val="2"/>
      </rPr>
      <t>.min</t>
    </r>
    <r>
      <rPr>
        <vertAlign val="superscript"/>
        <sz val="11"/>
        <color indexed="8"/>
        <rFont val="Calibri"/>
        <family val="2"/>
      </rPr>
      <t>-1</t>
    </r>
  </si>
  <si>
    <t>kcal</t>
  </si>
  <si>
    <t>Cálculo de Gasto Calórico Individualizado:</t>
  </si>
  <si>
    <t>Dados do Exercício Realizado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</si>
</sst>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27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8" tint="0.7999799847602844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6" borderId="1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42" fillId="6" borderId="0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2" fontId="41" fillId="34" borderId="11" xfId="0" applyNumberFormat="1" applyFont="1" applyFill="1" applyBorder="1" applyAlignment="1" applyProtection="1">
      <alignment/>
      <protection/>
    </xf>
    <xf numFmtId="0" fontId="41" fillId="34" borderId="17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left"/>
      <protection/>
    </xf>
    <xf numFmtId="9" fontId="0" fillId="34" borderId="15" xfId="0" applyNumberForma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41" fillId="34" borderId="11" xfId="0" applyNumberFormat="1" applyFont="1" applyFill="1" applyBorder="1" applyAlignment="1" applyProtection="1">
      <alignment/>
      <protection/>
    </xf>
    <xf numFmtId="164" fontId="0" fillId="34" borderId="10" xfId="0" applyNumberForma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horizontal="left"/>
      <protection/>
    </xf>
    <xf numFmtId="165" fontId="0" fillId="34" borderId="10" xfId="0" applyNumberFormat="1" applyFill="1" applyBorder="1" applyAlignment="1" applyProtection="1">
      <alignment horizontal="right"/>
      <protection/>
    </xf>
    <xf numFmtId="2" fontId="0" fillId="34" borderId="10" xfId="0" applyNumberFormat="1" applyFill="1" applyBorder="1" applyAlignment="1" applyProtection="1">
      <alignment/>
      <protection/>
    </xf>
    <xf numFmtId="2" fontId="43" fillId="34" borderId="10" xfId="0" applyNumberFormat="1" applyFont="1" applyFill="1" applyBorder="1" applyAlignment="1" applyProtection="1">
      <alignment horizontal="right"/>
      <protection/>
    </xf>
    <xf numFmtId="9" fontId="43" fillId="34" borderId="15" xfId="0" applyNumberFormat="1" applyFont="1" applyFill="1" applyBorder="1" applyAlignment="1" applyProtection="1">
      <alignment horizontal="left"/>
      <protection/>
    </xf>
    <xf numFmtId="2" fontId="43" fillId="34" borderId="11" xfId="0" applyNumberFormat="1" applyFont="1" applyFill="1" applyBorder="1" applyAlignment="1" applyProtection="1">
      <alignment horizontal="right"/>
      <protection/>
    </xf>
    <xf numFmtId="9" fontId="43" fillId="34" borderId="17" xfId="0" applyNumberFormat="1" applyFont="1" applyFill="1" applyBorder="1" applyAlignment="1" applyProtection="1">
      <alignment horizontal="left"/>
      <protection/>
    </xf>
    <xf numFmtId="0" fontId="42" fillId="6" borderId="13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center"/>
      <protection/>
    </xf>
    <xf numFmtId="0" fontId="0" fillId="6" borderId="18" xfId="0" applyFill="1" applyBorder="1" applyAlignment="1" applyProtection="1">
      <alignment/>
      <protection/>
    </xf>
    <xf numFmtId="0" fontId="0" fillId="6" borderId="19" xfId="0" applyFill="1" applyBorder="1" applyAlignment="1" applyProtection="1">
      <alignment/>
      <protection/>
    </xf>
    <xf numFmtId="0" fontId="0" fillId="6" borderId="20" xfId="0" applyFill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 horizontal="right"/>
      <protection locked="0"/>
    </xf>
    <xf numFmtId="1" fontId="0" fillId="33" borderId="10" xfId="0" applyNumberFormat="1" applyFill="1" applyBorder="1" applyAlignment="1" applyProtection="1">
      <alignment horizontal="right"/>
      <protection locked="0"/>
    </xf>
    <xf numFmtId="0" fontId="42" fillId="6" borderId="0" xfId="0" applyFont="1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44" fillId="35" borderId="24" xfId="0" applyFont="1" applyFill="1" applyBorder="1" applyAlignment="1" applyProtection="1">
      <alignment horizontal="center"/>
      <protection/>
    </xf>
    <xf numFmtId="0" fontId="44" fillId="35" borderId="25" xfId="0" applyFont="1" applyFill="1" applyBorder="1" applyAlignment="1" applyProtection="1">
      <alignment horizontal="center"/>
      <protection/>
    </xf>
    <xf numFmtId="0" fontId="44" fillId="35" borderId="26" xfId="0" applyFont="1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oachfabiokarasiak.wordpress.com/" TargetMode="External" /><Relationship Id="rId3" Type="http://schemas.openxmlformats.org/officeDocument/2006/relationships/hyperlink" Target="http://coachfabiokarasiak.wordpress.com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1257300</xdr:colOff>
      <xdr:row>18</xdr:row>
      <xdr:rowOff>9525</xdr:rowOff>
    </xdr:from>
    <xdr:to>
      <xdr:col>7</xdr:col>
      <xdr:colOff>847725</xdr:colOff>
      <xdr:row>21</xdr:row>
      <xdr:rowOff>200025</xdr:rowOff>
    </xdr:to>
    <xdr:pic>
      <xdr:nvPicPr>
        <xdr:cNvPr id="1" name="Imagem 1" descr="LogoBlog-peq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743325"/>
          <a:ext cx="1743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0</xdr:row>
      <xdr:rowOff>123825</xdr:rowOff>
    </xdr:from>
    <xdr:to>
      <xdr:col>15</xdr:col>
      <xdr:colOff>266700</xdr:colOff>
      <xdr:row>13</xdr:row>
      <xdr:rowOff>123825</xdr:rowOff>
    </xdr:to>
    <xdr:pic>
      <xdr:nvPicPr>
        <xdr:cNvPr id="2" name="Imagem 3" descr="Calculo individualizada de calorias por atividad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77100" y="123825"/>
          <a:ext cx="38195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14</xdr:row>
      <xdr:rowOff>38100</xdr:rowOff>
    </xdr:from>
    <xdr:to>
      <xdr:col>9</xdr:col>
      <xdr:colOff>590550</xdr:colOff>
      <xdr:row>18</xdr:row>
      <xdr:rowOff>9525</xdr:rowOff>
    </xdr:to>
    <xdr:sp>
      <xdr:nvSpPr>
        <xdr:cNvPr id="3" name="Texto Explicativo 1 2"/>
        <xdr:cNvSpPr>
          <a:spLocks/>
        </xdr:cNvSpPr>
      </xdr:nvSpPr>
      <xdr:spPr>
        <a:xfrm>
          <a:off x="6705600" y="2886075"/>
          <a:ext cx="1057275" cy="857250"/>
        </a:xfrm>
        <a:prstGeom prst="borderCallout1">
          <a:avLst>
            <a:gd name="adj1" fmla="val 74189"/>
            <a:gd name="adj2" fmla="val -302157"/>
            <a:gd name="adj3" fmla="val -49953"/>
            <a:gd name="adj4" fmla="val -50717"/>
          </a:avLst>
        </a:prstGeom>
        <a:solidFill>
          <a:srgbClr val="4F81BD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Preencha os seus dados pessoais</a:t>
          </a:r>
        </a:p>
      </xdr:txBody>
    </xdr:sp>
    <xdr:clientData/>
  </xdr:twoCellAnchor>
  <xdr:twoCellAnchor>
    <xdr:from>
      <xdr:col>8</xdr:col>
      <xdr:colOff>219075</xdr:colOff>
      <xdr:row>18</xdr:row>
      <xdr:rowOff>95250</xdr:rowOff>
    </xdr:from>
    <xdr:to>
      <xdr:col>10</xdr:col>
      <xdr:colOff>133350</xdr:colOff>
      <xdr:row>22</xdr:row>
      <xdr:rowOff>180975</xdr:rowOff>
    </xdr:to>
    <xdr:sp>
      <xdr:nvSpPr>
        <xdr:cNvPr id="4" name="Texto Explicativo 1 5"/>
        <xdr:cNvSpPr>
          <a:spLocks/>
        </xdr:cNvSpPr>
      </xdr:nvSpPr>
      <xdr:spPr>
        <a:xfrm>
          <a:off x="6781800" y="3829050"/>
          <a:ext cx="1133475" cy="866775"/>
        </a:xfrm>
        <a:prstGeom prst="borderCallout1">
          <a:avLst>
            <a:gd name="adj1" fmla="val 71245"/>
            <a:gd name="adj2" fmla="val -347106"/>
            <a:gd name="adj3" fmla="val 43324"/>
            <a:gd name="adj4" fmla="val -50717"/>
          </a:avLst>
        </a:prstGeom>
        <a:solidFill>
          <a:srgbClr val="4F81BD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2) Preencha seus dados referentas à FC</a:t>
          </a:r>
        </a:p>
      </xdr:txBody>
    </xdr:sp>
    <xdr:clientData/>
  </xdr:twoCellAnchor>
  <xdr:twoCellAnchor>
    <xdr:from>
      <xdr:col>10</xdr:col>
      <xdr:colOff>304800</xdr:colOff>
      <xdr:row>14</xdr:row>
      <xdr:rowOff>19050</xdr:rowOff>
    </xdr:from>
    <xdr:to>
      <xdr:col>13</xdr:col>
      <xdr:colOff>38100</xdr:colOff>
      <xdr:row>23</xdr:row>
      <xdr:rowOff>0</xdr:rowOff>
    </xdr:to>
    <xdr:sp>
      <xdr:nvSpPr>
        <xdr:cNvPr id="5" name="Texto Explicativo 1 6"/>
        <xdr:cNvSpPr>
          <a:spLocks/>
        </xdr:cNvSpPr>
      </xdr:nvSpPr>
      <xdr:spPr>
        <a:xfrm>
          <a:off x="8086725" y="2867025"/>
          <a:ext cx="1562100" cy="1838325"/>
        </a:xfrm>
        <a:prstGeom prst="borderCallout1">
          <a:avLst>
            <a:gd name="adj1" fmla="val -39416"/>
            <a:gd name="adj2" fmla="val -106157"/>
            <a:gd name="adj3" fmla="val -39013"/>
            <a:gd name="adj4" fmla="val -50037"/>
          </a:avLst>
        </a:prstGeom>
        <a:solidFill>
          <a:srgbClr val="4F81BD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3) Selecione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 Teste realizado para encontrar seu VO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máx. Caso você tenha realizado outro teste, selecione a opção "Medição direta" e escreva seu VO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máx no campo "VO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máximo medido"</a:t>
          </a:r>
        </a:p>
      </xdr:txBody>
    </xdr:sp>
    <xdr:clientData/>
  </xdr:twoCellAnchor>
  <xdr:twoCellAnchor>
    <xdr:from>
      <xdr:col>13</xdr:col>
      <xdr:colOff>142875</xdr:colOff>
      <xdr:row>14</xdr:row>
      <xdr:rowOff>28575</xdr:rowOff>
    </xdr:from>
    <xdr:to>
      <xdr:col>15</xdr:col>
      <xdr:colOff>323850</xdr:colOff>
      <xdr:row>19</xdr:row>
      <xdr:rowOff>76200</xdr:rowOff>
    </xdr:to>
    <xdr:sp>
      <xdr:nvSpPr>
        <xdr:cNvPr id="6" name="Texto Explicativo 1 7"/>
        <xdr:cNvSpPr>
          <a:spLocks/>
        </xdr:cNvSpPr>
      </xdr:nvSpPr>
      <xdr:spPr>
        <a:xfrm>
          <a:off x="9753600" y="2876550"/>
          <a:ext cx="1400175" cy="1123950"/>
        </a:xfrm>
        <a:prstGeom prst="borderCallout1">
          <a:avLst>
            <a:gd name="adj1" fmla="val -28273"/>
            <a:gd name="adj2" fmla="val -237370"/>
            <a:gd name="adj3" fmla="val -41069"/>
            <a:gd name="adj4" fmla="val -50717"/>
          </a:avLst>
        </a:prstGeom>
        <a:solidFill>
          <a:srgbClr val="4F81BD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4) Coloque as informações solicitadas do teste de você realizou (se for o caso)</a:t>
          </a:r>
        </a:p>
      </xdr:txBody>
    </xdr:sp>
    <xdr:clientData/>
  </xdr:twoCellAnchor>
  <xdr:twoCellAnchor>
    <xdr:from>
      <xdr:col>13</xdr:col>
      <xdr:colOff>142875</xdr:colOff>
      <xdr:row>19</xdr:row>
      <xdr:rowOff>142875</xdr:rowOff>
    </xdr:from>
    <xdr:to>
      <xdr:col>15</xdr:col>
      <xdr:colOff>485775</xdr:colOff>
      <xdr:row>22</xdr:row>
      <xdr:rowOff>180975</xdr:rowOff>
    </xdr:to>
    <xdr:sp>
      <xdr:nvSpPr>
        <xdr:cNvPr id="7" name="Texto Explicativo 1 8"/>
        <xdr:cNvSpPr>
          <a:spLocks/>
        </xdr:cNvSpPr>
      </xdr:nvSpPr>
      <xdr:spPr>
        <a:xfrm>
          <a:off x="9753600" y="4067175"/>
          <a:ext cx="1562100" cy="628650"/>
        </a:xfrm>
        <a:prstGeom prst="borderCallout1">
          <a:avLst>
            <a:gd name="adj1" fmla="val 2541"/>
            <a:gd name="adj2" fmla="val -473041"/>
            <a:gd name="adj3" fmla="val 43527"/>
            <a:gd name="adj4" fmla="val -49643"/>
          </a:avLst>
        </a:prstGeom>
        <a:solidFill>
          <a:srgbClr val="4F81BD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5) Preencha os dados referentes ao exercício aeróbio realizado</a:t>
          </a:r>
        </a:p>
      </xdr:txBody>
    </xdr:sp>
    <xdr:clientData/>
  </xdr:twoCellAnchor>
  <xdr:twoCellAnchor>
    <xdr:from>
      <xdr:col>15</xdr:col>
      <xdr:colOff>571500</xdr:colOff>
      <xdr:row>15</xdr:row>
      <xdr:rowOff>85725</xdr:rowOff>
    </xdr:from>
    <xdr:to>
      <xdr:col>17</xdr:col>
      <xdr:colOff>476250</xdr:colOff>
      <xdr:row>23</xdr:row>
      <xdr:rowOff>9525</xdr:rowOff>
    </xdr:to>
    <xdr:sp>
      <xdr:nvSpPr>
        <xdr:cNvPr id="8" name="Texto Explicativo 1 9"/>
        <xdr:cNvSpPr>
          <a:spLocks/>
        </xdr:cNvSpPr>
      </xdr:nvSpPr>
      <xdr:spPr>
        <a:xfrm>
          <a:off x="11401425" y="3152775"/>
          <a:ext cx="1123950" cy="1562100"/>
        </a:xfrm>
        <a:prstGeom prst="borderCallout1">
          <a:avLst>
            <a:gd name="adj1" fmla="val -93675"/>
            <a:gd name="adj2" fmla="val -105824"/>
            <a:gd name="adj3" fmla="val -47685"/>
            <a:gd name="adj4" fmla="val -48680"/>
          </a:avLst>
        </a:prstGeom>
        <a:solidFill>
          <a:srgbClr val="4F81BD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6) Veja quantas calorias foram gastas neste exercício.</a:t>
          </a:r>
        </a:p>
      </xdr:txBody>
    </xdr:sp>
    <xdr:clientData/>
  </xdr:twoCellAnchor>
  <xdr:twoCellAnchor>
    <xdr:from>
      <xdr:col>13</xdr:col>
      <xdr:colOff>561975</xdr:colOff>
      <xdr:row>10</xdr:row>
      <xdr:rowOff>76200</xdr:rowOff>
    </xdr:from>
    <xdr:to>
      <xdr:col>15</xdr:col>
      <xdr:colOff>57150</xdr:colOff>
      <xdr:row>11</xdr:row>
      <xdr:rowOff>38100</xdr:rowOff>
    </xdr:to>
    <xdr:sp>
      <xdr:nvSpPr>
        <xdr:cNvPr id="9" name="Retângulo 10"/>
        <xdr:cNvSpPr>
          <a:spLocks/>
        </xdr:cNvSpPr>
      </xdr:nvSpPr>
      <xdr:spPr>
        <a:xfrm>
          <a:off x="10172700" y="2152650"/>
          <a:ext cx="714375" cy="152400"/>
        </a:xfrm>
        <a:prstGeom prst="rect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140625" style="0" customWidth="1"/>
    <col min="2" max="2" width="20.421875" style="0" bestFit="1" customWidth="1"/>
    <col min="3" max="3" width="11.28125" style="0" customWidth="1"/>
    <col min="4" max="4" width="13.140625" style="0" customWidth="1"/>
    <col min="5" max="5" width="3.140625" style="0" customWidth="1"/>
    <col min="6" max="6" width="19.28125" style="0" bestFit="1" customWidth="1"/>
    <col min="7" max="8" width="13.0039062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1.75" thickBot="1">
      <c r="A2" s="4"/>
      <c r="B2" s="44" t="s">
        <v>36</v>
      </c>
      <c r="C2" s="45"/>
      <c r="D2" s="45"/>
      <c r="E2" s="45"/>
      <c r="F2" s="45"/>
      <c r="G2" s="45"/>
      <c r="H2" s="46"/>
      <c r="I2" s="4"/>
      <c r="J2" s="4"/>
      <c r="K2" s="4"/>
      <c r="L2" s="4"/>
      <c r="M2" s="4"/>
      <c r="N2" s="4"/>
      <c r="O2" s="4"/>
      <c r="P2" s="4"/>
      <c r="Q2" s="4"/>
    </row>
    <row r="3" spans="1:17" ht="15.75" thickBot="1">
      <c r="A3" s="4"/>
      <c r="B3" s="5"/>
      <c r="C3" s="6"/>
      <c r="D3" s="6"/>
      <c r="E3" s="6"/>
      <c r="F3" s="6"/>
      <c r="G3" s="6"/>
      <c r="H3" s="7"/>
      <c r="I3" s="4"/>
      <c r="J3" s="4"/>
      <c r="K3" s="4"/>
      <c r="L3" s="4"/>
      <c r="M3" s="4"/>
      <c r="N3" s="4"/>
      <c r="O3" s="4"/>
      <c r="P3" s="4"/>
      <c r="Q3" s="4"/>
    </row>
    <row r="4" spans="1:17" ht="15.75" thickBot="1">
      <c r="A4" s="4"/>
      <c r="B4" s="41" t="s">
        <v>8</v>
      </c>
      <c r="C4" s="42"/>
      <c r="D4" s="43"/>
      <c r="E4" s="6"/>
      <c r="F4" s="41" t="s">
        <v>23</v>
      </c>
      <c r="G4" s="42"/>
      <c r="H4" s="43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4"/>
      <c r="B5" s="8" t="s">
        <v>9</v>
      </c>
      <c r="C5" s="1">
        <v>20</v>
      </c>
      <c r="D5" s="10" t="s">
        <v>2</v>
      </c>
      <c r="E5" s="6"/>
      <c r="F5" s="41" t="str">
        <f>IF(G20=1,"Teste de Cooper",IF(G20=2,"Teste de Rockport","Medição direta"))</f>
        <v>Teste de Cooper</v>
      </c>
      <c r="G5" s="42"/>
      <c r="H5" s="43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4"/>
      <c r="B6" s="8" t="s">
        <v>19</v>
      </c>
      <c r="C6" s="11" t="s">
        <v>20</v>
      </c>
      <c r="D6" s="12" t="s">
        <v>21</v>
      </c>
      <c r="E6" s="6"/>
      <c r="F6" s="14" t="str">
        <f>IF(G20=1,"Distância",IF(G20=2,"Tempo"," "))</f>
        <v>Distância</v>
      </c>
      <c r="G6" s="1">
        <v>2755</v>
      </c>
      <c r="H6" s="10" t="str">
        <f>IF(G20=1,"metros",IF(G20=2,"minutos"," "))</f>
        <v>metros</v>
      </c>
      <c r="I6" s="4"/>
      <c r="J6" s="4"/>
      <c r="K6" s="4"/>
      <c r="L6" s="4"/>
      <c r="M6" s="4"/>
      <c r="N6" s="4"/>
      <c r="O6" s="4"/>
      <c r="P6" s="4"/>
      <c r="Q6" s="4"/>
    </row>
    <row r="7" spans="1:17" ht="15.75" thickBot="1">
      <c r="A7" s="4"/>
      <c r="B7" s="15" t="s">
        <v>10</v>
      </c>
      <c r="C7" s="3">
        <v>72.12</v>
      </c>
      <c r="D7" s="16" t="s">
        <v>2</v>
      </c>
      <c r="E7" s="6"/>
      <c r="F7" s="14" t="str">
        <f>IF(G20=1," ",IF(G20=2,"FC final"," "))</f>
        <v> </v>
      </c>
      <c r="G7" s="1"/>
      <c r="H7" s="10" t="str">
        <f>IF(G20=1," ",IF(G20=2,"bpm"," "))</f>
        <v> </v>
      </c>
      <c r="I7" s="4"/>
      <c r="J7" s="4"/>
      <c r="K7" s="4"/>
      <c r="L7" s="4"/>
      <c r="M7" s="4"/>
      <c r="N7" s="4"/>
      <c r="O7" s="4"/>
      <c r="P7" s="4"/>
      <c r="Q7" s="4"/>
    </row>
    <row r="8" spans="1:17" ht="18" thickBot="1">
      <c r="A8" s="4"/>
      <c r="B8" s="5"/>
      <c r="C8" s="6"/>
      <c r="D8" s="6"/>
      <c r="E8" s="6"/>
      <c r="F8" s="15" t="s">
        <v>12</v>
      </c>
      <c r="G8" s="17">
        <f>IF(G20=1,(G6-505)/45,IF(G20=2,(132.6-(0.17*C7)-(0.39*C5)+(6.31*(IF(G21=1,1,0)))-(3.27*G6)-(0.156*G7)),"Sem cálculo"))</f>
        <v>50</v>
      </c>
      <c r="H8" s="18" t="s">
        <v>24</v>
      </c>
      <c r="I8" s="4"/>
      <c r="J8" s="4"/>
      <c r="K8" s="4"/>
      <c r="L8" s="4"/>
      <c r="M8" s="4"/>
      <c r="N8" s="4"/>
      <c r="O8" s="4"/>
      <c r="P8" s="4"/>
      <c r="Q8" s="4"/>
    </row>
    <row r="9" spans="1:17" ht="15.75" thickBot="1">
      <c r="A9" s="4"/>
      <c r="B9" s="47" t="s">
        <v>3</v>
      </c>
      <c r="C9" s="48"/>
      <c r="D9" s="49"/>
      <c r="E9" s="6"/>
      <c r="F9" s="6"/>
      <c r="G9" s="6"/>
      <c r="H9" s="7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4"/>
      <c r="B10" s="8" t="s">
        <v>0</v>
      </c>
      <c r="C10" s="1">
        <v>200</v>
      </c>
      <c r="D10" s="10" t="s">
        <v>2</v>
      </c>
      <c r="E10" s="6"/>
      <c r="F10" s="41" t="s">
        <v>37</v>
      </c>
      <c r="G10" s="42"/>
      <c r="H10" s="43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4"/>
      <c r="B11" s="8" t="s">
        <v>5</v>
      </c>
      <c r="C11" s="1">
        <v>60</v>
      </c>
      <c r="D11" s="10" t="s">
        <v>2</v>
      </c>
      <c r="E11" s="6"/>
      <c r="F11" s="19" t="s">
        <v>26</v>
      </c>
      <c r="G11" s="38">
        <v>40</v>
      </c>
      <c r="H11" s="20" t="s">
        <v>25</v>
      </c>
      <c r="I11" s="4"/>
      <c r="J11" s="4"/>
      <c r="K11" s="4"/>
      <c r="L11" s="21"/>
      <c r="M11" s="22"/>
      <c r="N11" s="4"/>
      <c r="O11" s="4"/>
      <c r="P11" s="4"/>
      <c r="Q11" s="4"/>
    </row>
    <row r="12" spans="1:17" ht="15.75" thickBot="1">
      <c r="A12" s="4"/>
      <c r="B12" s="15" t="s">
        <v>1</v>
      </c>
      <c r="C12" s="23">
        <f>C10-C11</f>
        <v>140</v>
      </c>
      <c r="D12" s="18" t="s">
        <v>2</v>
      </c>
      <c r="E12" s="6"/>
      <c r="F12" s="19" t="s">
        <v>27</v>
      </c>
      <c r="G12" s="39">
        <v>158</v>
      </c>
      <c r="H12" s="20" t="s">
        <v>2</v>
      </c>
      <c r="I12" s="4"/>
      <c r="J12" s="4"/>
      <c r="K12" s="4"/>
      <c r="L12" s="21"/>
      <c r="M12" s="4"/>
      <c r="N12" s="4"/>
      <c r="O12" s="4"/>
      <c r="P12" s="4"/>
      <c r="Q12" s="4"/>
    </row>
    <row r="13" spans="1:17" ht="15">
      <c r="A13" s="4"/>
      <c r="B13" s="47" t="s">
        <v>11</v>
      </c>
      <c r="C13" s="48"/>
      <c r="D13" s="49"/>
      <c r="E13" s="6"/>
      <c r="F13" s="8" t="s">
        <v>28</v>
      </c>
      <c r="G13" s="24">
        <f>(G12-C11)*100/C12</f>
        <v>70</v>
      </c>
      <c r="H13" s="20" t="s">
        <v>33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4"/>
      <c r="B14" s="8" t="s">
        <v>13</v>
      </c>
      <c r="C14" s="9">
        <v>200</v>
      </c>
      <c r="D14" s="10"/>
      <c r="E14" s="6"/>
      <c r="F14" s="8" t="s">
        <v>29</v>
      </c>
      <c r="G14" s="24">
        <f>G13</f>
        <v>70</v>
      </c>
      <c r="H14" s="20" t="s">
        <v>33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ht="17.25">
      <c r="A15" s="4"/>
      <c r="B15" s="8" t="s">
        <v>14</v>
      </c>
      <c r="C15" s="2">
        <v>45</v>
      </c>
      <c r="D15" s="10" t="s">
        <v>15</v>
      </c>
      <c r="E15" s="6"/>
      <c r="F15" s="8" t="s">
        <v>30</v>
      </c>
      <c r="G15" s="25">
        <f>(G14*C18/100)+C17</f>
        <v>36.05</v>
      </c>
      <c r="H15" s="26" t="s">
        <v>15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7.25">
      <c r="A16" s="4"/>
      <c r="B16" s="8" t="s">
        <v>12</v>
      </c>
      <c r="C16" s="28">
        <f>IF(G20=3,C15,G8)</f>
        <v>50</v>
      </c>
      <c r="D16" s="10" t="s">
        <v>15</v>
      </c>
      <c r="E16" s="6"/>
      <c r="F16" s="8" t="s">
        <v>32</v>
      </c>
      <c r="G16" s="27">
        <f>(G15/1000)*C7</f>
        <v>2.599926</v>
      </c>
      <c r="H16" s="26" t="s">
        <v>34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7.25">
      <c r="A17" s="4"/>
      <c r="B17" s="8" t="s">
        <v>6</v>
      </c>
      <c r="C17" s="28">
        <v>3.5</v>
      </c>
      <c r="D17" s="10" t="s">
        <v>15</v>
      </c>
      <c r="E17" s="6"/>
      <c r="F17" s="8" t="s">
        <v>31</v>
      </c>
      <c r="G17" s="29">
        <f>G16*5</f>
        <v>12.99963</v>
      </c>
      <c r="H17" s="30" t="s">
        <v>35</v>
      </c>
      <c r="I17" s="4"/>
      <c r="J17" s="4"/>
      <c r="K17" s="4"/>
      <c r="L17" s="4"/>
      <c r="M17" s="4"/>
      <c r="N17" s="4"/>
      <c r="O17" s="4"/>
      <c r="P17" s="4"/>
      <c r="Q17" s="4"/>
    </row>
    <row r="18" spans="1:17" ht="18" thickBot="1">
      <c r="A18" s="4"/>
      <c r="B18" s="15" t="s">
        <v>7</v>
      </c>
      <c r="C18" s="17">
        <f>C16-C17</f>
        <v>46.5</v>
      </c>
      <c r="D18" s="18" t="s">
        <v>24</v>
      </c>
      <c r="E18" s="6"/>
      <c r="F18" s="15" t="s">
        <v>22</v>
      </c>
      <c r="G18" s="31">
        <f>G17*G11</f>
        <v>519.9852</v>
      </c>
      <c r="H18" s="32" t="s">
        <v>35</v>
      </c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4"/>
      <c r="B19" s="5"/>
      <c r="C19" s="13" t="s">
        <v>16</v>
      </c>
      <c r="D19" s="6"/>
      <c r="E19" s="6"/>
      <c r="F19" s="6"/>
      <c r="G19" s="6"/>
      <c r="H19" s="33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4"/>
      <c r="B20" s="5"/>
      <c r="C20" s="13" t="s">
        <v>17</v>
      </c>
      <c r="D20" s="6"/>
      <c r="E20" s="6"/>
      <c r="F20" s="34" t="s">
        <v>4</v>
      </c>
      <c r="G20" s="40">
        <v>1</v>
      </c>
      <c r="H20" s="33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4"/>
      <c r="B21" s="5"/>
      <c r="C21" s="13" t="s">
        <v>18</v>
      </c>
      <c r="D21" s="6"/>
      <c r="E21" s="6"/>
      <c r="F21" s="6"/>
      <c r="G21" s="40">
        <v>1</v>
      </c>
      <c r="H21" s="33"/>
      <c r="I21" s="4"/>
      <c r="J21" s="4"/>
      <c r="K21" s="4"/>
      <c r="L21" s="4"/>
      <c r="M21" s="4"/>
      <c r="N21" s="4"/>
      <c r="O21" s="4"/>
      <c r="P21" s="4"/>
      <c r="Q21" s="4"/>
    </row>
    <row r="22" spans="1:17" ht="16.5" customHeight="1" thickBot="1">
      <c r="A22" s="4"/>
      <c r="B22" s="35"/>
      <c r="C22" s="36"/>
      <c r="D22" s="36"/>
      <c r="E22" s="36"/>
      <c r="F22" s="36"/>
      <c r="G22" s="36"/>
      <c r="H22" s="37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</sheetData>
  <sheetProtection password="C70C" sheet="1" objects="1" scenarios="1" selectLockedCells="1"/>
  <mergeCells count="7">
    <mergeCell ref="F10:H10"/>
    <mergeCell ref="B2:H2"/>
    <mergeCell ref="B13:D13"/>
    <mergeCell ref="F5:H5"/>
    <mergeCell ref="B4:D4"/>
    <mergeCell ref="B9:D9"/>
    <mergeCell ref="F4:H4"/>
  </mergeCells>
  <printOptions/>
  <pageMargins left="0.511811024" right="0.511811024" top="0.787401575" bottom="0.787401575" header="0.31496062" footer="0.3149606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Colussi Karasiak</dc:creator>
  <cp:keywords/>
  <dc:description/>
  <cp:lastModifiedBy>Fábio Colussi Karasiak</cp:lastModifiedBy>
  <dcterms:created xsi:type="dcterms:W3CDTF">2011-09-13T03:36:20Z</dcterms:created>
  <dcterms:modified xsi:type="dcterms:W3CDTF">2011-09-30T13:59:33Z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